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0" yWindow="80" windowWidth="19010" windowHeight="11000"/>
  </bookViews>
  <sheets>
    <sheet name="Sheet1" sheetId="1" r:id="rId1"/>
  </sheets>
  <definedNames>
    <definedName name="_xlnm.Print_Area" localSheetId="0">Sheet1!$A$1:$O$76</definedName>
  </definedNames>
  <calcPr calcId="125725"/>
</workbook>
</file>

<file path=xl/calcChain.xml><?xml version="1.0" encoding="utf-8"?>
<calcChain xmlns="http://schemas.openxmlformats.org/spreadsheetml/2006/main">
  <c r="B19" i="1"/>
  <c r="L72"/>
  <c r="C68"/>
  <c r="C67"/>
  <c r="C66"/>
  <c r="C65"/>
  <c r="D65" s="1"/>
  <c r="C64"/>
  <c r="C63"/>
  <c r="B45"/>
  <c r="B58"/>
  <c r="N61"/>
  <c r="N67" s="1"/>
  <c r="L61"/>
  <c r="J61"/>
  <c r="H61"/>
  <c r="F61"/>
  <c r="F68" s="1"/>
  <c r="D61"/>
  <c r="D68" s="1"/>
  <c r="E38"/>
  <c r="E37"/>
  <c r="E36"/>
  <c r="E33"/>
  <c r="E34"/>
  <c r="E39"/>
  <c r="C52"/>
  <c r="D52" s="1"/>
  <c r="D48"/>
  <c r="C55"/>
  <c r="C54"/>
  <c r="C53"/>
  <c r="C51"/>
  <c r="C50"/>
  <c r="E42"/>
  <c r="E41"/>
  <c r="E40"/>
  <c r="E35"/>
  <c r="E32"/>
  <c r="E16"/>
  <c r="J22" s="1"/>
  <c r="F48"/>
  <c r="N48"/>
  <c r="J48"/>
  <c r="L48"/>
  <c r="H48"/>
  <c r="E13"/>
  <c r="G22" s="1"/>
  <c r="K22"/>
  <c r="H22"/>
  <c r="E22"/>
  <c r="E23" s="1"/>
  <c r="F67" l="1"/>
  <c r="L63"/>
  <c r="J68"/>
  <c r="H68"/>
  <c r="F50"/>
  <c r="F34"/>
  <c r="J34" s="1"/>
  <c r="D50"/>
  <c r="F39"/>
  <c r="J39" s="1"/>
  <c r="D54"/>
  <c r="D53"/>
  <c r="F38"/>
  <c r="J38" s="1"/>
  <c r="D66"/>
  <c r="D51"/>
  <c r="F37"/>
  <c r="J37" s="1"/>
  <c r="F33"/>
  <c r="J33" s="1"/>
  <c r="F36"/>
  <c r="J36" s="1"/>
  <c r="D55"/>
  <c r="D67"/>
  <c r="J63"/>
  <c r="L64"/>
  <c r="N65"/>
  <c r="H63"/>
  <c r="J64"/>
  <c r="L65"/>
  <c r="N66"/>
  <c r="F63"/>
  <c r="H64"/>
  <c r="J65"/>
  <c r="L66"/>
  <c r="D63"/>
  <c r="F64"/>
  <c r="H65"/>
  <c r="J66"/>
  <c r="L67"/>
  <c r="N68"/>
  <c r="D64"/>
  <c r="F65"/>
  <c r="H66"/>
  <c r="J67"/>
  <c r="L68"/>
  <c r="F66"/>
  <c r="H67"/>
  <c r="N63"/>
  <c r="N64"/>
  <c r="N52"/>
  <c r="L52"/>
  <c r="J52"/>
  <c r="H52"/>
  <c r="F52"/>
  <c r="F53"/>
  <c r="H55"/>
  <c r="J50"/>
  <c r="N50"/>
  <c r="F54"/>
  <c r="L53"/>
  <c r="F40"/>
  <c r="J40" s="1"/>
  <c r="F32"/>
  <c r="J32" s="1"/>
  <c r="F41"/>
  <c r="J41" s="1"/>
  <c r="F35"/>
  <c r="J35" s="1"/>
  <c r="F42"/>
  <c r="J42" s="1"/>
  <c r="N53"/>
  <c r="J55"/>
  <c r="H53"/>
  <c r="F55"/>
  <c r="H51"/>
  <c r="F51"/>
  <c r="H50"/>
  <c r="H54"/>
  <c r="L51"/>
  <c r="N55"/>
  <c r="L50"/>
  <c r="N54"/>
  <c r="J54"/>
  <c r="N51"/>
  <c r="J53"/>
  <c r="J51"/>
  <c r="L55"/>
  <c r="L54"/>
  <c r="G23"/>
  <c r="E24" s="1"/>
  <c r="J23"/>
  <c r="J24" s="1"/>
  <c r="E25" l="1"/>
  <c r="E26" s="1"/>
</calcChain>
</file>

<file path=xl/sharedStrings.xml><?xml version="1.0" encoding="utf-8"?>
<sst xmlns="http://schemas.openxmlformats.org/spreadsheetml/2006/main" count="51" uniqueCount="25">
  <si>
    <t>D</t>
  </si>
  <si>
    <t>=</t>
  </si>
  <si>
    <t>*</t>
  </si>
  <si>
    <t>SHP</t>
  </si>
  <si>
    <t>/</t>
  </si>
  <si>
    <t>RPM</t>
  </si>
  <si>
    <t xml:space="preserve">BHP </t>
  </si>
  <si>
    <t>Diameter</t>
  </si>
  <si>
    <t>Diameter (rounded)</t>
  </si>
  <si>
    <t>Finding diameter from HP and RPM</t>
  </si>
  <si>
    <t>BHP</t>
  </si>
  <si>
    <t>SRPM</t>
  </si>
  <si>
    <t>Engine RPM</t>
  </si>
  <si>
    <t>Gear Ratio</t>
  </si>
  <si>
    <t>Enter value for BHP (Brake Horsepower) , Engine RPM (RPM) and Gear ratio (RATIO)</t>
  </si>
  <si>
    <t>RATIO</t>
  </si>
  <si>
    <t>Engine Brake Horsepower</t>
  </si>
  <si>
    <t>Shaft Horsepower (computed)</t>
  </si>
  <si>
    <t>Shaft RPM (computed)</t>
  </si>
  <si>
    <t>DIAMETER-HP-RPM Formula</t>
  </si>
  <si>
    <t>(from Propeller Handbook by Dave Gerr)</t>
  </si>
  <si>
    <t xml:space="preserve">Building the Glen-L Hot Rod : </t>
  </si>
  <si>
    <t>http://www.KaneCustomBoats.com</t>
  </si>
  <si>
    <t>Spreadsheet prepared by Paul Kane, Kane Custom Boats Ltd., Chelsea Quebec</t>
  </si>
  <si>
    <t>Optimum Diameter for RPM</t>
  </si>
</sst>
</file>

<file path=xl/styles.xml><?xml version="1.0" encoding="utf-8"?>
<styleSheet xmlns="http://schemas.openxmlformats.org/spreadsheetml/2006/main">
  <numFmts count="3">
    <numFmt numFmtId="164" formatCode="0.0"/>
    <numFmt numFmtId="165" formatCode="dd\-mmm\-yyyy"/>
    <numFmt numFmtId="166" formatCode="dd\ mmm\ yyyy\ hh:mm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b/>
      <i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indexed="12"/>
      <name val="Calibri"/>
      <family val="2"/>
      <scheme val="minor"/>
    </font>
    <font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0" xfId="1" applyFont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5" borderId="1" xfId="0" applyFill="1" applyBorder="1" applyAlignment="1" applyProtection="1">
      <alignment horizontal="center"/>
      <protection locked="0"/>
    </xf>
    <xf numFmtId="1" fontId="0" fillId="5" borderId="1" xfId="0" applyNumberFormat="1" applyFont="1" applyFill="1" applyBorder="1" applyAlignment="1" applyProtection="1">
      <alignment horizontal="center"/>
      <protection locked="0"/>
    </xf>
    <xf numFmtId="0" fontId="0" fillId="5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11" fillId="0" borderId="0" xfId="0" applyFont="1" applyAlignment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left"/>
    </xf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2" fontId="0" fillId="0" borderId="2" xfId="0" applyNumberFormat="1" applyFill="1" applyBorder="1" applyAlignment="1">
      <alignment horizontal="center"/>
    </xf>
    <xf numFmtId="2" fontId="0" fillId="0" borderId="3" xfId="0" applyNumberFormat="1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12" fillId="0" borderId="0" xfId="2" applyFont="1" applyAlignment="1" applyProtection="1">
      <protection locked="0"/>
    </xf>
    <xf numFmtId="0" fontId="13" fillId="0" borderId="0" xfId="1" applyFont="1" applyAlignment="1">
      <alignment horizontal="right"/>
    </xf>
    <xf numFmtId="166" fontId="13" fillId="0" borderId="0" xfId="1" applyNumberFormat="1" applyFont="1" applyAlignment="1">
      <alignment horizontal="center"/>
    </xf>
    <xf numFmtId="0" fontId="13" fillId="0" borderId="0" xfId="1" applyFont="1" applyAlignment="1">
      <alignment horizontal="center"/>
    </xf>
  </cellXfs>
  <cellStyles count="5">
    <cellStyle name="Hyperlink" xfId="2" builtinId="8"/>
    <cellStyle name="Normal" xfId="0" builtinId="0"/>
    <cellStyle name="Normal 2" xfId="3"/>
    <cellStyle name="Normal 3" xfId="4"/>
    <cellStyle name="Normal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anecustomboa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Q74"/>
  <sheetViews>
    <sheetView tabSelected="1" topLeftCell="A12" zoomScaleNormal="100" workbookViewId="0">
      <selection activeCell="E12" sqref="E12"/>
    </sheetView>
  </sheetViews>
  <sheetFormatPr defaultRowHeight="14.5"/>
  <cols>
    <col min="3" max="3" width="8.90625" style="1"/>
    <col min="4" max="4" width="5" style="1" customWidth="1"/>
    <col min="5" max="5" width="13.08984375" style="1" bestFit="1" customWidth="1"/>
    <col min="6" max="6" width="3.08984375" style="1" customWidth="1"/>
    <col min="7" max="7" width="5.453125" style="1" customWidth="1"/>
    <col min="8" max="8" width="4.81640625" style="1" customWidth="1"/>
    <col min="9" max="9" width="4.1796875" style="1" customWidth="1"/>
    <col min="10" max="10" width="8.90625" style="1" customWidth="1"/>
    <col min="11" max="11" width="4.54296875" customWidth="1"/>
  </cols>
  <sheetData>
    <row r="4" spans="3:15" ht="15.5">
      <c r="C4" s="43" t="s">
        <v>19</v>
      </c>
      <c r="D4" s="43"/>
      <c r="E4" s="43"/>
      <c r="F4" s="43"/>
      <c r="G4" s="43"/>
      <c r="H4" s="43"/>
      <c r="I4" s="43"/>
      <c r="J4" s="43"/>
      <c r="K4" s="43"/>
      <c r="L4" s="43"/>
      <c r="M4" s="43"/>
    </row>
    <row r="6" spans="3:15">
      <c r="C6" s="42" t="s">
        <v>9</v>
      </c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3:15">
      <c r="C7" s="46" t="s">
        <v>20</v>
      </c>
      <c r="D7" s="46"/>
      <c r="E7" s="46"/>
      <c r="F7" s="46"/>
      <c r="G7" s="46"/>
      <c r="H7" s="46"/>
      <c r="I7" s="46"/>
      <c r="J7" s="46"/>
      <c r="K7" s="46"/>
      <c r="L7" s="46"/>
      <c r="M7" s="46"/>
    </row>
    <row r="8" spans="3:15"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</row>
    <row r="9" spans="3:15">
      <c r="C9" s="7"/>
      <c r="D9" s="7"/>
      <c r="E9" s="7"/>
      <c r="F9" s="7"/>
      <c r="G9" s="7"/>
      <c r="H9" s="7"/>
      <c r="I9" s="7"/>
      <c r="J9" s="7"/>
      <c r="K9" s="7"/>
    </row>
    <row r="10" spans="3:15">
      <c r="C10" s="55" t="s">
        <v>14</v>
      </c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</row>
    <row r="12" spans="3:15">
      <c r="C12" s="9" t="s">
        <v>6</v>
      </c>
      <c r="D12" s="3" t="s">
        <v>1</v>
      </c>
      <c r="E12" s="29">
        <v>315</v>
      </c>
      <c r="G12" s="44" t="s">
        <v>16</v>
      </c>
      <c r="H12" s="44"/>
      <c r="I12" s="44"/>
      <c r="J12" s="44"/>
      <c r="K12" s="44"/>
      <c r="L12" s="44"/>
      <c r="M12" s="44"/>
    </row>
    <row r="13" spans="3:15">
      <c r="C13" s="9" t="s">
        <v>3</v>
      </c>
      <c r="D13" s="3" t="s">
        <v>1</v>
      </c>
      <c r="E13" s="3">
        <f>E12*0.96</f>
        <v>302.39999999999998</v>
      </c>
      <c r="G13" s="44" t="s">
        <v>17</v>
      </c>
      <c r="H13" s="44"/>
      <c r="I13" s="44"/>
      <c r="J13" s="44"/>
      <c r="K13" s="44"/>
      <c r="L13" s="44"/>
      <c r="M13" s="44"/>
    </row>
    <row r="14" spans="3:15">
      <c r="C14" s="9" t="s">
        <v>5</v>
      </c>
      <c r="D14" s="3" t="s">
        <v>1</v>
      </c>
      <c r="E14" s="30">
        <v>5200</v>
      </c>
      <c r="G14" s="44" t="s">
        <v>12</v>
      </c>
      <c r="H14" s="44"/>
      <c r="I14" s="44"/>
      <c r="J14" s="44"/>
      <c r="K14" s="44"/>
      <c r="L14" s="44"/>
      <c r="M14" s="44"/>
    </row>
    <row r="15" spans="3:15">
      <c r="C15" s="9" t="s">
        <v>15</v>
      </c>
      <c r="D15" s="3" t="s">
        <v>1</v>
      </c>
      <c r="E15" s="31">
        <v>1.25</v>
      </c>
      <c r="G15" s="44" t="s">
        <v>13</v>
      </c>
      <c r="H15" s="44"/>
      <c r="I15" s="44"/>
      <c r="J15" s="44"/>
      <c r="K15" s="44"/>
      <c r="L15" s="44"/>
      <c r="M15" s="44"/>
    </row>
    <row r="16" spans="3:15">
      <c r="C16" s="9" t="s">
        <v>11</v>
      </c>
      <c r="D16" s="3" t="s">
        <v>1</v>
      </c>
      <c r="E16" s="16">
        <f>E14/E15</f>
        <v>4160</v>
      </c>
      <c r="G16" s="44" t="s">
        <v>18</v>
      </c>
      <c r="H16" s="44"/>
      <c r="I16" s="44"/>
      <c r="J16" s="44"/>
      <c r="K16" s="44"/>
      <c r="L16" s="44"/>
      <c r="M16" s="44"/>
    </row>
    <row r="17" spans="2:15">
      <c r="C17" s="36"/>
      <c r="D17" s="6"/>
      <c r="E17" s="37"/>
      <c r="F17" s="26"/>
      <c r="G17" s="28"/>
      <c r="H17" s="28"/>
      <c r="I17" s="28"/>
      <c r="J17" s="28"/>
      <c r="K17" s="28"/>
      <c r="L17" s="28"/>
      <c r="M17" s="28"/>
    </row>
    <row r="19" spans="2:15" ht="15.5">
      <c r="B19" s="43" t="str">
        <f xml:space="preserve"> "Optimum Prop Diameter : Gear Ratio = " &amp; TEXT(E15,"#.##") &amp;":1, SRPM = " &amp; E16</f>
        <v>Optimum Prop Diameter : Gear Ratio = 1.25:1, SRPM = 4160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38"/>
    </row>
    <row r="20" spans="2:15">
      <c r="C20" s="26"/>
      <c r="D20" s="26"/>
      <c r="E20" s="26"/>
      <c r="F20" s="26"/>
      <c r="G20" s="26"/>
      <c r="H20" s="26"/>
      <c r="I20" s="26"/>
      <c r="J20" s="26"/>
    </row>
    <row r="21" spans="2:15" ht="16.5">
      <c r="C21" s="1" t="s">
        <v>0</v>
      </c>
      <c r="D21" s="1" t="s">
        <v>1</v>
      </c>
      <c r="E21" s="1">
        <v>632.70000000000005</v>
      </c>
      <c r="F21" s="1" t="s">
        <v>2</v>
      </c>
      <c r="G21" s="1" t="s">
        <v>3</v>
      </c>
      <c r="H21" s="8">
        <v>0.2</v>
      </c>
      <c r="I21" s="1" t="s">
        <v>4</v>
      </c>
      <c r="J21" s="2" t="s">
        <v>11</v>
      </c>
      <c r="K21" s="4">
        <v>0.6</v>
      </c>
    </row>
    <row r="22" spans="2:15" ht="16.5">
      <c r="D22" s="1" t="s">
        <v>1</v>
      </c>
      <c r="E22" s="1">
        <f>E21</f>
        <v>632.70000000000005</v>
      </c>
      <c r="F22" s="1" t="s">
        <v>2</v>
      </c>
      <c r="G22" s="1">
        <f>E13</f>
        <v>302.39999999999998</v>
      </c>
      <c r="H22" s="4">
        <f>H21</f>
        <v>0.2</v>
      </c>
      <c r="I22" s="1" t="s">
        <v>4</v>
      </c>
      <c r="J22" s="1">
        <f>E16</f>
        <v>4160</v>
      </c>
      <c r="K22" s="4">
        <f>K21</f>
        <v>0.6</v>
      </c>
    </row>
    <row r="23" spans="2:15">
      <c r="D23" s="1" t="s">
        <v>1</v>
      </c>
      <c r="E23" s="1">
        <f>E22</f>
        <v>632.70000000000005</v>
      </c>
      <c r="F23" s="1" t="s">
        <v>2</v>
      </c>
      <c r="G23" s="63">
        <f>POWER(G22,H22)</f>
        <v>3.1341253152673354</v>
      </c>
      <c r="H23" s="63"/>
      <c r="I23" s="1" t="s">
        <v>4</v>
      </c>
      <c r="J23" s="63">
        <f>POWER(J22,K22)</f>
        <v>148.4075509651334</v>
      </c>
      <c r="K23" s="63"/>
    </row>
    <row r="24" spans="2:15">
      <c r="D24" s="1" t="s">
        <v>1</v>
      </c>
      <c r="E24" s="63">
        <f>E23*G23</f>
        <v>1982.9610869696432</v>
      </c>
      <c r="F24" s="63"/>
      <c r="G24" s="63"/>
      <c r="H24" s="63"/>
      <c r="I24" s="1" t="s">
        <v>4</v>
      </c>
      <c r="J24" s="63">
        <f>J23</f>
        <v>148.4075509651334</v>
      </c>
      <c r="K24" s="63"/>
    </row>
    <row r="25" spans="2:15">
      <c r="D25" s="1" t="s">
        <v>1</v>
      </c>
      <c r="E25" s="63">
        <f>E24/J24</f>
        <v>13.361591604159795</v>
      </c>
      <c r="F25" s="63"/>
      <c r="G25" s="63"/>
      <c r="H25" s="63"/>
      <c r="I25" s="63"/>
      <c r="J25" s="63"/>
      <c r="K25" s="63"/>
    </row>
    <row r="26" spans="2:15">
      <c r="D26" s="1" t="s">
        <v>1</v>
      </c>
      <c r="E26" s="63">
        <f>ROUND(E25,0)</f>
        <v>13</v>
      </c>
      <c r="F26" s="63"/>
      <c r="G26" s="63"/>
      <c r="H26" s="63"/>
      <c r="I26" s="63"/>
      <c r="J26" s="63"/>
      <c r="K26" s="63"/>
    </row>
    <row r="27" spans="2:15">
      <c r="C27" s="26"/>
      <c r="D27" s="26"/>
      <c r="E27" s="26"/>
      <c r="F27" s="26"/>
      <c r="G27" s="26"/>
      <c r="H27" s="26"/>
      <c r="I27" s="26"/>
      <c r="J27" s="26"/>
      <c r="K27" s="26"/>
    </row>
    <row r="28" spans="2:15">
      <c r="C28" s="26"/>
      <c r="D28" s="26"/>
      <c r="E28" s="26"/>
      <c r="F28" s="26"/>
      <c r="G28" s="26"/>
      <c r="H28" s="26"/>
      <c r="I28" s="26"/>
      <c r="J28" s="26"/>
      <c r="K28" s="26"/>
    </row>
    <row r="29" spans="2:15" ht="15.5">
      <c r="B29" s="43" t="s">
        <v>24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</row>
    <row r="31" spans="2:15">
      <c r="C31" s="27" t="s">
        <v>5</v>
      </c>
      <c r="D31" s="32"/>
      <c r="E31" s="32" t="s">
        <v>11</v>
      </c>
      <c r="F31" s="64" t="s">
        <v>7</v>
      </c>
      <c r="G31" s="65"/>
      <c r="H31" s="65"/>
      <c r="I31" s="66"/>
      <c r="J31" s="64" t="s">
        <v>8</v>
      </c>
      <c r="K31" s="65"/>
      <c r="L31" s="66"/>
    </row>
    <row r="32" spans="2:15">
      <c r="C32" s="35">
        <v>6000</v>
      </c>
      <c r="D32" s="5"/>
      <c r="E32" s="17">
        <f>C32/E15</f>
        <v>4800</v>
      </c>
      <c r="F32" s="47">
        <f>632.7  * POWER(E13,0.2) / POWER(E32,0.6)</f>
        <v>12.262229761816908</v>
      </c>
      <c r="G32" s="48"/>
      <c r="H32" s="48"/>
      <c r="I32" s="49"/>
      <c r="J32" s="50">
        <f t="shared" ref="J32:J42" si="0">ROUND(F32,0)</f>
        <v>12</v>
      </c>
      <c r="K32" s="51"/>
      <c r="L32" s="52"/>
      <c r="M32" s="1"/>
      <c r="N32" s="1"/>
      <c r="O32" s="1"/>
    </row>
    <row r="33" spans="2:17">
      <c r="C33" s="35">
        <v>5500</v>
      </c>
      <c r="D33" s="19"/>
      <c r="E33" s="17">
        <f>C33/E15</f>
        <v>4400</v>
      </c>
      <c r="F33" s="47">
        <f>632.7  * POWER(E13,0.2) / POWER(E33,0.6)</f>
        <v>12.919407175727223</v>
      </c>
      <c r="G33" s="48"/>
      <c r="H33" s="48"/>
      <c r="I33" s="49"/>
      <c r="J33" s="50">
        <f t="shared" si="0"/>
        <v>13</v>
      </c>
      <c r="K33" s="51"/>
      <c r="L33" s="52"/>
      <c r="M33" s="20"/>
      <c r="N33" s="20"/>
      <c r="O33" s="20"/>
    </row>
    <row r="34" spans="2:17">
      <c r="C34" s="35">
        <v>5400</v>
      </c>
      <c r="D34" s="19"/>
      <c r="E34" s="17">
        <f>C34/E15</f>
        <v>4320</v>
      </c>
      <c r="F34" s="47">
        <f>632.7  * POWER(E13,0.2) / POWER(E34,0.6)</f>
        <v>13.06242902569983</v>
      </c>
      <c r="G34" s="48"/>
      <c r="H34" s="48"/>
      <c r="I34" s="49"/>
      <c r="J34" s="50">
        <f t="shared" ref="J34" si="1">ROUND(F34,0)</f>
        <v>13</v>
      </c>
      <c r="K34" s="51"/>
      <c r="L34" s="52"/>
      <c r="M34" s="20"/>
      <c r="N34" s="20"/>
      <c r="O34" s="20"/>
    </row>
    <row r="35" spans="2:17">
      <c r="C35" s="35">
        <v>5300</v>
      </c>
      <c r="D35" s="5"/>
      <c r="E35" s="17">
        <f>C35/E15</f>
        <v>4240</v>
      </c>
      <c r="F35" s="47">
        <f>632.7  * POWER(E13,0.2) / POWER(E35,0.6)</f>
        <v>13.20975241447746</v>
      </c>
      <c r="G35" s="48"/>
      <c r="H35" s="48"/>
      <c r="I35" s="49"/>
      <c r="J35" s="50">
        <f t="shared" si="0"/>
        <v>13</v>
      </c>
      <c r="K35" s="51"/>
      <c r="L35" s="52"/>
      <c r="M35" s="1"/>
      <c r="N35" s="1"/>
      <c r="O35" s="1"/>
    </row>
    <row r="36" spans="2:17">
      <c r="C36" s="35">
        <v>5200</v>
      </c>
      <c r="D36" s="33"/>
      <c r="E36" s="34">
        <f>C36/E15</f>
        <v>4160</v>
      </c>
      <c r="F36" s="57">
        <f>632.7  * POWER(E13,0.2) / POWER(E36,0.6)</f>
        <v>13.361591604159795</v>
      </c>
      <c r="G36" s="58"/>
      <c r="H36" s="58"/>
      <c r="I36" s="59"/>
      <c r="J36" s="60">
        <f t="shared" ref="J36:J38" si="2">ROUND(F36,0)</f>
        <v>13</v>
      </c>
      <c r="K36" s="61"/>
      <c r="L36" s="62"/>
      <c r="M36" s="20"/>
      <c r="N36" s="20"/>
      <c r="O36" s="20"/>
    </row>
    <row r="37" spans="2:17">
      <c r="C37" s="35">
        <v>5100</v>
      </c>
      <c r="D37" s="19"/>
      <c r="E37" s="17">
        <f>C37/E15</f>
        <v>4080</v>
      </c>
      <c r="F37" s="47">
        <f>632.7  * POWER(E13,0.2) / POWER(E37,0.6)</f>
        <v>13.518175923002035</v>
      </c>
      <c r="G37" s="48"/>
      <c r="H37" s="48"/>
      <c r="I37" s="49"/>
      <c r="J37" s="50">
        <f t="shared" si="2"/>
        <v>14</v>
      </c>
      <c r="K37" s="51"/>
      <c r="L37" s="52"/>
      <c r="M37" s="20"/>
      <c r="N37" s="20"/>
      <c r="O37" s="20"/>
    </row>
    <row r="38" spans="2:17">
      <c r="C38" s="35">
        <v>5000</v>
      </c>
      <c r="D38" s="19"/>
      <c r="E38" s="17">
        <f>C38/E15</f>
        <v>4000</v>
      </c>
      <c r="F38" s="47">
        <f>632.7  * POWER(E13,0.2) / POWER(E38,0.6)</f>
        <v>13.679751146076946</v>
      </c>
      <c r="G38" s="48"/>
      <c r="H38" s="48"/>
      <c r="I38" s="49"/>
      <c r="J38" s="50">
        <f t="shared" si="2"/>
        <v>14</v>
      </c>
      <c r="K38" s="51"/>
      <c r="L38" s="52"/>
      <c r="M38" s="20"/>
      <c r="N38" s="20"/>
      <c r="O38" s="20"/>
    </row>
    <row r="39" spans="2:17">
      <c r="C39" s="35">
        <v>4400</v>
      </c>
      <c r="D39" s="15"/>
      <c r="E39" s="17">
        <f>C39/E15</f>
        <v>3520</v>
      </c>
      <c r="F39" s="47">
        <f>632.7  * POWER(E13,0.2) / POWER(E39,0.6)</f>
        <v>14.770275423415528</v>
      </c>
      <c r="G39" s="48"/>
      <c r="H39" s="48"/>
      <c r="I39" s="49"/>
      <c r="J39" s="50">
        <f t="shared" si="0"/>
        <v>15</v>
      </c>
      <c r="K39" s="51"/>
      <c r="L39" s="52"/>
    </row>
    <row r="40" spans="2:17">
      <c r="C40" s="35">
        <v>4000</v>
      </c>
      <c r="D40" s="5"/>
      <c r="E40" s="17">
        <f>C40/E15</f>
        <v>3200</v>
      </c>
      <c r="F40" s="47">
        <f>632.7  * POWER(E13,0.2) / POWER(E40,0.6)</f>
        <v>15.63954827052404</v>
      </c>
      <c r="G40" s="48"/>
      <c r="H40" s="48"/>
      <c r="I40" s="49"/>
      <c r="J40" s="50">
        <f t="shared" si="0"/>
        <v>16</v>
      </c>
      <c r="K40" s="51"/>
      <c r="L40" s="52"/>
    </row>
    <row r="41" spans="2:17">
      <c r="C41" s="35">
        <v>3000</v>
      </c>
      <c r="D41" s="5"/>
      <c r="E41" s="17">
        <f>C41/E15</f>
        <v>2400</v>
      </c>
      <c r="F41" s="47">
        <f>632.7  * POWER(E13,0.2) / POWER(E41,0.6)</f>
        <v>18.586064792342743</v>
      </c>
      <c r="G41" s="48"/>
      <c r="H41" s="48"/>
      <c r="I41" s="49"/>
      <c r="J41" s="50">
        <f t="shared" si="0"/>
        <v>19</v>
      </c>
      <c r="K41" s="51"/>
      <c r="L41" s="52"/>
    </row>
    <row r="42" spans="2:17">
      <c r="C42" s="35">
        <v>2000</v>
      </c>
      <c r="D42" s="5"/>
      <c r="E42" s="17">
        <f>C42/E15</f>
        <v>1600</v>
      </c>
      <c r="F42" s="47">
        <f>632.7  * POWER(E13,0.2) / POWER(E42,0.6)</f>
        <v>23.705122406372357</v>
      </c>
      <c r="G42" s="48"/>
      <c r="H42" s="48"/>
      <c r="I42" s="49"/>
      <c r="J42" s="50">
        <f t="shared" si="0"/>
        <v>24</v>
      </c>
      <c r="K42" s="51"/>
      <c r="L42" s="52"/>
    </row>
    <row r="45" spans="2:17" ht="15.5">
      <c r="B45" s="43" t="str">
        <f xml:space="preserve"> "Prop Diameter for increased power levels - Gear Ratio = " &amp; TEXT(E15,"#.##") &amp;":1"</f>
        <v>Prop Diameter for increased power levels - Gear Ratio = 1.25:1</v>
      </c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</row>
    <row r="47" spans="2:17">
      <c r="B47" s="53" t="s">
        <v>10</v>
      </c>
      <c r="C47" s="54"/>
      <c r="D47" s="40">
        <v>135</v>
      </c>
      <c r="E47" s="40"/>
      <c r="F47" s="40">
        <v>200</v>
      </c>
      <c r="G47" s="40"/>
      <c r="H47" s="40">
        <v>250</v>
      </c>
      <c r="I47" s="40"/>
      <c r="J47" s="40">
        <v>300</v>
      </c>
      <c r="K47" s="40"/>
      <c r="L47" s="40">
        <v>350</v>
      </c>
      <c r="M47" s="40"/>
      <c r="N47" s="27">
        <v>400</v>
      </c>
      <c r="O47" s="1"/>
      <c r="P47" s="1"/>
      <c r="Q47" s="1"/>
    </row>
    <row r="48" spans="2:17">
      <c r="B48" s="53" t="s">
        <v>3</v>
      </c>
      <c r="C48" s="54"/>
      <c r="D48" s="40">
        <f>D47*0.96</f>
        <v>129.6</v>
      </c>
      <c r="E48" s="40"/>
      <c r="F48" s="40">
        <f>F47*0.96</f>
        <v>192</v>
      </c>
      <c r="G48" s="40"/>
      <c r="H48" s="40">
        <f>H47*0.96</f>
        <v>240</v>
      </c>
      <c r="I48" s="40"/>
      <c r="J48" s="40">
        <f t="shared" ref="J48" si="3">J47*0.96</f>
        <v>288</v>
      </c>
      <c r="K48" s="40"/>
      <c r="L48" s="40">
        <f t="shared" ref="L48" si="4">L47*0.96</f>
        <v>336</v>
      </c>
      <c r="M48" s="40"/>
      <c r="N48" s="27">
        <f>N47*0.96</f>
        <v>384</v>
      </c>
      <c r="O48" s="6"/>
      <c r="P48" s="1"/>
      <c r="Q48" s="1"/>
    </row>
    <row r="49" spans="2:17">
      <c r="B49" s="11" t="s">
        <v>5</v>
      </c>
      <c r="C49" s="13" t="s">
        <v>11</v>
      </c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10"/>
      <c r="O49" s="6"/>
      <c r="P49" s="1"/>
      <c r="Q49" s="1"/>
    </row>
    <row r="50" spans="2:17">
      <c r="B50" s="12">
        <v>6000</v>
      </c>
      <c r="C50" s="18">
        <f>B50/E15</f>
        <v>4800</v>
      </c>
      <c r="D50" s="39">
        <f>ROUND(632.7  * POWER(D48,0.2) / POWER(C50,0.6),0)</f>
        <v>10</v>
      </c>
      <c r="E50" s="39"/>
      <c r="F50" s="39">
        <f>ROUND(632.7  * POWER(F48,0.2) / POWER(C50,0.6),0)</f>
        <v>11</v>
      </c>
      <c r="G50" s="39"/>
      <c r="H50" s="39">
        <f>ROUND(632.7  * POWER(H48,0.2) / POWER(C50,0.6),0)</f>
        <v>12</v>
      </c>
      <c r="I50" s="39"/>
      <c r="J50" s="39">
        <f>ROUND(632.7  * POWER(J48,0.2) / POWER(C50,0.6),0)</f>
        <v>12</v>
      </c>
      <c r="K50" s="39"/>
      <c r="L50" s="39">
        <f>ROUND(632.7  * POWER(L48,0.2) / POWER(C50,0.6),0)</f>
        <v>13</v>
      </c>
      <c r="M50" s="39"/>
      <c r="N50" s="3">
        <f>ROUND(632.7  * POWER(N48,0.2) / POWER(C50,0.6),0)</f>
        <v>13</v>
      </c>
      <c r="O50" s="1"/>
      <c r="P50" s="1"/>
      <c r="Q50" s="1"/>
    </row>
    <row r="51" spans="2:17">
      <c r="B51" s="12">
        <v>5000</v>
      </c>
      <c r="C51" s="18">
        <f>B51/E15</f>
        <v>4000</v>
      </c>
      <c r="D51" s="39">
        <f>ROUND(632.7  * POWER(D48,0.2) / POWER(C51,0.6),0)</f>
        <v>12</v>
      </c>
      <c r="E51" s="39"/>
      <c r="F51" s="39">
        <f>ROUND(632.7  * POWER(F48,0.2) / POWER(C51,0.6),0)</f>
        <v>12</v>
      </c>
      <c r="G51" s="39"/>
      <c r="H51" s="39">
        <f>ROUND(632.7  * POWER(H48,0.2) / POWER(C51,0.6),0)</f>
        <v>13</v>
      </c>
      <c r="I51" s="39"/>
      <c r="J51" s="39">
        <f>ROUND(632.7  * POWER(J48,0.2) / POWER(C51,0.6),0)</f>
        <v>14</v>
      </c>
      <c r="K51" s="39"/>
      <c r="L51" s="39">
        <f>ROUND(632.7  * POWER(L48,0.2) / POWER(C51,0.6),0)</f>
        <v>14</v>
      </c>
      <c r="M51" s="39"/>
      <c r="N51" s="3">
        <f>ROUND(632.7  * POWER(N48,0.2) / POWER(C51,0.6),0)</f>
        <v>14</v>
      </c>
      <c r="O51" s="1"/>
      <c r="P51" s="1"/>
      <c r="Q51" s="1"/>
    </row>
    <row r="52" spans="2:17">
      <c r="B52" s="12">
        <v>4400</v>
      </c>
      <c r="C52" s="18">
        <f>B52/E15</f>
        <v>3520</v>
      </c>
      <c r="D52" s="39">
        <f>ROUND(632.7  * POWER(D47,0.2) / POWER(C52,0.6),0)</f>
        <v>13</v>
      </c>
      <c r="E52" s="39"/>
      <c r="F52" s="39">
        <f>ROUND(632.7  * POWER(F47,0.2) / POWER(C52,0.6),0)</f>
        <v>14</v>
      </c>
      <c r="G52" s="39"/>
      <c r="H52" s="39">
        <f>ROUND(632.7  * POWER(H47,0.2) / POWER(C52,0.6),0)</f>
        <v>14</v>
      </c>
      <c r="I52" s="39"/>
      <c r="J52" s="39">
        <f>ROUND(632.7  * POWER(J47,0.2) / POWER(C52,0.6),0)</f>
        <v>15</v>
      </c>
      <c r="K52" s="39"/>
      <c r="L52" s="39">
        <f>ROUND(632.7  * POWER(L47,0.2) / POWER(C52,0.6),0)</f>
        <v>15</v>
      </c>
      <c r="M52" s="39"/>
      <c r="N52" s="14">
        <f>ROUND(632.7  * POWER(N47,0.2) / POWER(C52,0.6),0)</f>
        <v>16</v>
      </c>
    </row>
    <row r="53" spans="2:17">
      <c r="B53" s="12">
        <v>4000</v>
      </c>
      <c r="C53" s="18">
        <f>B53/E15</f>
        <v>3200</v>
      </c>
      <c r="D53" s="39">
        <f>ROUND(632.7  * POWER(D48,0.2) / POWER(C53,0.6),0)</f>
        <v>13</v>
      </c>
      <c r="E53" s="39"/>
      <c r="F53" s="39">
        <f>ROUND(632.7  * POWER(F48,0.2) / POWER(C53,0.6),0)</f>
        <v>14</v>
      </c>
      <c r="G53" s="39"/>
      <c r="H53" s="39">
        <f>ROUND(632.7  * POWER(H48,0.2) / POWER(C53,0.6),0)</f>
        <v>15</v>
      </c>
      <c r="I53" s="39"/>
      <c r="J53" s="39">
        <f>ROUND(632.7  * POWER(J48,0.2) / POWER(C53,0.6),0)</f>
        <v>15</v>
      </c>
      <c r="K53" s="39"/>
      <c r="L53" s="39">
        <f>ROUND(632.7  * POWER(L48,0.2) / POWER(C53,0.6),0)</f>
        <v>16</v>
      </c>
      <c r="M53" s="39"/>
      <c r="N53" s="3">
        <f>ROUND(632.7  * POWER(N48,0.2) / POWER(C53,0.6),0)</f>
        <v>16</v>
      </c>
    </row>
    <row r="54" spans="2:17">
      <c r="B54" s="12">
        <v>3000</v>
      </c>
      <c r="C54" s="18">
        <f>B54/E15</f>
        <v>2400</v>
      </c>
      <c r="D54" s="39">
        <f>ROUND(632.7  * POWER(D48,0.2) / POWER(C54,0.6),0)</f>
        <v>16</v>
      </c>
      <c r="E54" s="39"/>
      <c r="F54" s="39">
        <f>ROUND(632.7  * POWER(F48,0.2) / POWER(C54,0.6),0)</f>
        <v>17</v>
      </c>
      <c r="G54" s="39"/>
      <c r="H54" s="39">
        <f>ROUND(632.7  * POWER(H48,0.2) / POWER(C54,0.6),0)</f>
        <v>18</v>
      </c>
      <c r="I54" s="39"/>
      <c r="J54" s="39">
        <f>ROUND(632.7  * POWER(J48,0.2) / POWER(C54,0.6),0)</f>
        <v>18</v>
      </c>
      <c r="K54" s="39"/>
      <c r="L54" s="39">
        <f>ROUND(632.7  * POWER(L48,0.2) / POWER(C54,0.6),0)</f>
        <v>19</v>
      </c>
      <c r="M54" s="39"/>
      <c r="N54" s="3">
        <f>ROUND(632.7  * POWER(N48,0.2) / POWER(C54,0.6),0)</f>
        <v>19</v>
      </c>
    </row>
    <row r="55" spans="2:17">
      <c r="B55" s="12">
        <v>2000</v>
      </c>
      <c r="C55" s="18">
        <f>B55/E15</f>
        <v>1600</v>
      </c>
      <c r="D55" s="39">
        <f>ROUND(632.7  * POWER(D48,0.2) / POWER(C55,0.6),0)</f>
        <v>20</v>
      </c>
      <c r="E55" s="39"/>
      <c r="F55" s="39">
        <f>ROUND(632.7  * POWER(F48,0.2) / POWER(C55,0.6),0)</f>
        <v>22</v>
      </c>
      <c r="G55" s="39"/>
      <c r="H55" s="39">
        <f>ROUND(632.7  * POWER(H48,0.2) / POWER(C55,0.6),0)</f>
        <v>23</v>
      </c>
      <c r="I55" s="39"/>
      <c r="J55" s="39">
        <f>ROUND(632.7  * POWER(J48,0.2) / POWER(C55,0.6),0)</f>
        <v>23</v>
      </c>
      <c r="K55" s="39"/>
      <c r="L55" s="39">
        <f>ROUND(632.7  * POWER(L48,0.2) / POWER(C55,0.6),0)</f>
        <v>24</v>
      </c>
      <c r="M55" s="39"/>
      <c r="N55" s="3">
        <f>ROUND(632.7  * POWER(N48,0.2) / POWER(C55,0.6),0)</f>
        <v>25</v>
      </c>
    </row>
    <row r="56" spans="2:17">
      <c r="C56" s="21"/>
      <c r="D56" s="21"/>
      <c r="E56" s="21"/>
      <c r="F56" s="21"/>
      <c r="G56" s="21"/>
      <c r="H56" s="21"/>
      <c r="I56" s="21"/>
      <c r="J56" s="21"/>
    </row>
    <row r="58" spans="2:17" ht="15.5">
      <c r="B58" s="43" t="str">
        <f xml:space="preserve"> "Prop Diameter for increased power levels - Gear Ratio = 1:1"</f>
        <v>Prop Diameter for increased power levels - Gear Ratio = 1:1</v>
      </c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</row>
    <row r="59" spans="2:17">
      <c r="C59" s="21"/>
      <c r="D59" s="21"/>
      <c r="E59" s="21"/>
      <c r="F59" s="21"/>
      <c r="G59" s="21"/>
      <c r="H59" s="21"/>
      <c r="I59" s="21"/>
      <c r="J59" s="21"/>
    </row>
    <row r="60" spans="2:17">
      <c r="B60" s="53" t="s">
        <v>10</v>
      </c>
      <c r="C60" s="54"/>
      <c r="D60" s="40">
        <v>135</v>
      </c>
      <c r="E60" s="40"/>
      <c r="F60" s="40">
        <v>200</v>
      </c>
      <c r="G60" s="40"/>
      <c r="H60" s="40">
        <v>250</v>
      </c>
      <c r="I60" s="40"/>
      <c r="J60" s="40">
        <v>300</v>
      </c>
      <c r="K60" s="40"/>
      <c r="L60" s="40">
        <v>350</v>
      </c>
      <c r="M60" s="40"/>
      <c r="N60" s="22">
        <v>400</v>
      </c>
      <c r="O60" s="21"/>
      <c r="P60" s="21"/>
      <c r="Q60" s="21"/>
    </row>
    <row r="61" spans="2:17">
      <c r="B61" s="53" t="s">
        <v>3</v>
      </c>
      <c r="C61" s="54"/>
      <c r="D61" s="40">
        <f>D60*0.96</f>
        <v>129.6</v>
      </c>
      <c r="E61" s="40"/>
      <c r="F61" s="40">
        <f>F60*0.96</f>
        <v>192</v>
      </c>
      <c r="G61" s="40"/>
      <c r="H61" s="40">
        <f>H60*0.96</f>
        <v>240</v>
      </c>
      <c r="I61" s="40"/>
      <c r="J61" s="40">
        <f t="shared" ref="J61" si="5">J60*0.96</f>
        <v>288</v>
      </c>
      <c r="K61" s="40"/>
      <c r="L61" s="40">
        <f t="shared" ref="L61" si="6">L60*0.96</f>
        <v>336</v>
      </c>
      <c r="M61" s="40"/>
      <c r="N61" s="27">
        <f>N60*0.96</f>
        <v>384</v>
      </c>
      <c r="O61" s="6"/>
      <c r="P61" s="21"/>
      <c r="Q61" s="21"/>
    </row>
    <row r="62" spans="2:17">
      <c r="B62" s="11" t="s">
        <v>5</v>
      </c>
      <c r="C62" s="13" t="s">
        <v>11</v>
      </c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23"/>
      <c r="O62" s="6"/>
      <c r="P62" s="21"/>
      <c r="Q62" s="21"/>
    </row>
    <row r="63" spans="2:17">
      <c r="B63" s="12">
        <v>6000</v>
      </c>
      <c r="C63" s="18">
        <f t="shared" ref="C63:C68" si="7">B63</f>
        <v>6000</v>
      </c>
      <c r="D63" s="39">
        <f>ROUND(632.7  * POWER(D61,0.2) / POWER(C63,0.6),0)</f>
        <v>9</v>
      </c>
      <c r="E63" s="39"/>
      <c r="F63" s="39">
        <f>ROUND(632.7  * POWER(F61,0.2) / POWER(C63,0.6),0)</f>
        <v>10</v>
      </c>
      <c r="G63" s="39"/>
      <c r="H63" s="39">
        <f>ROUND(632.7  * POWER(H61,0.2) / POWER(C63,0.6),0)</f>
        <v>10</v>
      </c>
      <c r="I63" s="39"/>
      <c r="J63" s="39">
        <f>ROUND(632.7  * POWER(J61,0.2) / POWER(C63,0.6),0)</f>
        <v>11</v>
      </c>
      <c r="K63" s="39"/>
      <c r="L63" s="39">
        <f>ROUND(632.7  * POWER(L61,0.2) / POWER(C63,0.6),0)</f>
        <v>11</v>
      </c>
      <c r="M63" s="39"/>
      <c r="N63" s="24">
        <f>ROUND(632.7  * POWER(N61,0.2) / POWER(C63,0.6),0)</f>
        <v>11</v>
      </c>
      <c r="O63" s="21"/>
      <c r="P63" s="21"/>
      <c r="Q63" s="21"/>
    </row>
    <row r="64" spans="2:17">
      <c r="B64" s="12">
        <v>5000</v>
      </c>
      <c r="C64" s="18">
        <f t="shared" si="7"/>
        <v>5000</v>
      </c>
      <c r="D64" s="39">
        <f>ROUND(632.7  * POWER(D61,0.2) / POWER(C64,0.6),0)</f>
        <v>10</v>
      </c>
      <c r="E64" s="39"/>
      <c r="F64" s="39">
        <f>ROUND(632.7  * POWER(F61,0.2) / POWER(C64,0.6),0)</f>
        <v>11</v>
      </c>
      <c r="G64" s="39"/>
      <c r="H64" s="39">
        <f>ROUND(632.7  * POWER(H61,0.2) / POWER(C64,0.6),0)</f>
        <v>11</v>
      </c>
      <c r="I64" s="39"/>
      <c r="J64" s="39">
        <f>ROUND(632.7  * POWER(J61,0.2) / POWER(C64,0.6),0)</f>
        <v>12</v>
      </c>
      <c r="K64" s="39"/>
      <c r="L64" s="39">
        <f>ROUND(632.7  * POWER(L61,0.2) / POWER(C64,0.6),0)</f>
        <v>12</v>
      </c>
      <c r="M64" s="39"/>
      <c r="N64" s="24">
        <f>ROUND(632.7  * POWER(N61,0.2) / POWER(C64,0.6),0)</f>
        <v>13</v>
      </c>
      <c r="O64" s="21"/>
      <c r="P64" s="21"/>
      <c r="Q64" s="21"/>
    </row>
    <row r="65" spans="1:14">
      <c r="B65" s="12">
        <v>4400</v>
      </c>
      <c r="C65" s="18">
        <f t="shared" si="7"/>
        <v>4400</v>
      </c>
      <c r="D65" s="39">
        <f>ROUND(632.7  * POWER(D60,0.2) / POWER(C65,0.6),0)</f>
        <v>11</v>
      </c>
      <c r="E65" s="39"/>
      <c r="F65" s="39">
        <f>ROUND(632.7  * POWER(F60,0.2) / POWER(C65,0.6),0)</f>
        <v>12</v>
      </c>
      <c r="G65" s="39"/>
      <c r="H65" s="39">
        <f>ROUND(632.7  * POWER(H60,0.2) / POWER(C65,0.6),0)</f>
        <v>12</v>
      </c>
      <c r="I65" s="39"/>
      <c r="J65" s="39">
        <f>ROUND(632.7  * POWER(J60,0.2) / POWER(C65,0.6),0)</f>
        <v>13</v>
      </c>
      <c r="K65" s="39"/>
      <c r="L65" s="39">
        <f>ROUND(632.7  * POWER(L60,0.2) / POWER(C65,0.6),0)</f>
        <v>13</v>
      </c>
      <c r="M65" s="39"/>
      <c r="N65" s="24">
        <f>ROUND(632.7  * POWER(N60,0.2) / POWER(C65,0.6),0)</f>
        <v>14</v>
      </c>
    </row>
    <row r="66" spans="1:14">
      <c r="B66" s="12">
        <v>4000</v>
      </c>
      <c r="C66" s="18">
        <f t="shared" si="7"/>
        <v>4000</v>
      </c>
      <c r="D66" s="39">
        <f>ROUND(632.7  * POWER(D61,0.2) / POWER(C66,0.6),0)</f>
        <v>12</v>
      </c>
      <c r="E66" s="39"/>
      <c r="F66" s="39">
        <f>ROUND(632.7  * POWER(F61,0.2) / POWER(C66,0.6),0)</f>
        <v>12</v>
      </c>
      <c r="G66" s="39"/>
      <c r="H66" s="39">
        <f>ROUND(632.7  * POWER(H61,0.2) / POWER(C66,0.6),0)</f>
        <v>13</v>
      </c>
      <c r="I66" s="39"/>
      <c r="J66" s="39">
        <f>ROUND(632.7  * POWER(J61,0.2) / POWER(C66,0.6),0)</f>
        <v>14</v>
      </c>
      <c r="K66" s="39"/>
      <c r="L66" s="39">
        <f>ROUND(632.7  * POWER(L61,0.2) / POWER(C66,0.6),0)</f>
        <v>14</v>
      </c>
      <c r="M66" s="39"/>
      <c r="N66" s="24">
        <f>ROUND(632.7  * POWER(N61,0.2) / POWER(C66,0.6),0)</f>
        <v>14</v>
      </c>
    </row>
    <row r="67" spans="1:14">
      <c r="B67" s="12">
        <v>3000</v>
      </c>
      <c r="C67" s="18">
        <f t="shared" si="7"/>
        <v>3000</v>
      </c>
      <c r="D67" s="39">
        <f>ROUND(632.7  * POWER(D61,0.2) / POWER(C67,0.6),0)</f>
        <v>14</v>
      </c>
      <c r="E67" s="39"/>
      <c r="F67" s="39">
        <f>ROUND(632.7  * POWER(F61,0.2) / POWER(C67,0.6),0)</f>
        <v>15</v>
      </c>
      <c r="G67" s="39"/>
      <c r="H67" s="39">
        <f>ROUND(632.7  * POWER(H61,0.2) / POWER(C67,0.6),0)</f>
        <v>16</v>
      </c>
      <c r="I67" s="39"/>
      <c r="J67" s="39">
        <f>ROUND(632.7  * POWER(J61,0.2) / POWER(C67,0.6),0)</f>
        <v>16</v>
      </c>
      <c r="K67" s="39"/>
      <c r="L67" s="39">
        <f>ROUND(632.7  * POWER(L61,0.2) / POWER(C67,0.6),0)</f>
        <v>17</v>
      </c>
      <c r="M67" s="39"/>
      <c r="N67" s="24">
        <f>ROUND(632.7  * POWER(N61,0.2) / POWER(C67,0.6),0)</f>
        <v>17</v>
      </c>
    </row>
    <row r="68" spans="1:14">
      <c r="B68" s="12">
        <v>2000</v>
      </c>
      <c r="C68" s="18">
        <f t="shared" si="7"/>
        <v>2000</v>
      </c>
      <c r="D68" s="39">
        <f>ROUND(632.7  * POWER(D61,0.2) / POWER(C68,0.6),0)</f>
        <v>18</v>
      </c>
      <c r="E68" s="39"/>
      <c r="F68" s="39">
        <f>ROUND(632.7  * POWER(F61,0.2) / POWER(C68,0.6),0)</f>
        <v>19</v>
      </c>
      <c r="G68" s="39"/>
      <c r="H68" s="39">
        <f>ROUND(632.7  * POWER(H61,0.2) / POWER(C68,0.6),0)</f>
        <v>20</v>
      </c>
      <c r="I68" s="39"/>
      <c r="J68" s="39">
        <f>ROUND(632.7  * POWER(J61,0.2) / POWER(C68,0.6),0)</f>
        <v>21</v>
      </c>
      <c r="K68" s="39"/>
      <c r="L68" s="39">
        <f>ROUND(632.7  * POWER(L61,0.2) / POWER(C68,0.6),0)</f>
        <v>21</v>
      </c>
      <c r="M68" s="39"/>
      <c r="N68" s="24">
        <f>ROUND(632.7  * POWER(N61,0.2) / POWER(C68,0.6),0)</f>
        <v>22</v>
      </c>
    </row>
    <row r="72" spans="1:14">
      <c r="A72" s="25"/>
      <c r="B72" s="70" t="s">
        <v>23</v>
      </c>
      <c r="C72" s="70"/>
      <c r="D72" s="70"/>
      <c r="E72" s="70"/>
      <c r="F72" s="70"/>
      <c r="G72" s="70"/>
      <c r="H72" s="70"/>
      <c r="I72" s="70"/>
      <c r="J72" s="70"/>
      <c r="K72" s="70"/>
      <c r="L72" s="71">
        <f ca="1">NOW()</f>
        <v>42043.48555902778</v>
      </c>
      <c r="M72" s="71"/>
      <c r="N72" s="68"/>
    </row>
    <row r="73" spans="1:14">
      <c r="A73" s="25"/>
      <c r="B73" s="72"/>
      <c r="C73" s="72"/>
      <c r="D73" s="72"/>
      <c r="E73" s="72"/>
      <c r="F73" s="72"/>
      <c r="G73" s="72"/>
      <c r="H73" s="72"/>
      <c r="I73" s="72"/>
      <c r="J73" s="72"/>
      <c r="K73" s="68"/>
      <c r="L73" s="68"/>
      <c r="M73" s="68"/>
      <c r="N73" s="68"/>
    </row>
    <row r="74" spans="1:14">
      <c r="B74" s="67" t="s">
        <v>21</v>
      </c>
      <c r="C74" s="67"/>
      <c r="D74" s="67"/>
      <c r="E74" s="67"/>
      <c r="F74" s="67"/>
      <c r="G74" s="67"/>
      <c r="H74" s="69" t="s">
        <v>22</v>
      </c>
      <c r="I74" s="69"/>
      <c r="J74" s="69"/>
      <c r="K74" s="69"/>
      <c r="L74" s="69"/>
      <c r="M74" s="69"/>
      <c r="N74" s="69"/>
    </row>
  </sheetData>
  <sheetProtection password="D10D" sheet="1" objects="1" scenarios="1" selectLockedCells="1"/>
  <mergeCells count="142">
    <mergeCell ref="B72:K72"/>
    <mergeCell ref="L72:M72"/>
    <mergeCell ref="B19:M19"/>
    <mergeCell ref="B29:M29"/>
    <mergeCell ref="B74:G74"/>
    <mergeCell ref="H74:N74"/>
    <mergeCell ref="B58:N58"/>
    <mergeCell ref="D68:E68"/>
    <mergeCell ref="F68:G68"/>
    <mergeCell ref="H68:I68"/>
    <mergeCell ref="J68:K68"/>
    <mergeCell ref="L68:M68"/>
    <mergeCell ref="D67:E67"/>
    <mergeCell ref="F67:G67"/>
    <mergeCell ref="H67:I67"/>
    <mergeCell ref="J67:K67"/>
    <mergeCell ref="L67:M67"/>
    <mergeCell ref="D66:E66"/>
    <mergeCell ref="F66:G66"/>
    <mergeCell ref="H66:I66"/>
    <mergeCell ref="J66:K66"/>
    <mergeCell ref="L66:M66"/>
    <mergeCell ref="D65:E65"/>
    <mergeCell ref="F65:G65"/>
    <mergeCell ref="H65:I65"/>
    <mergeCell ref="J65:K65"/>
    <mergeCell ref="L65:M65"/>
    <mergeCell ref="D64:E64"/>
    <mergeCell ref="F64:G64"/>
    <mergeCell ref="H64:I64"/>
    <mergeCell ref="J64:K64"/>
    <mergeCell ref="L64:M64"/>
    <mergeCell ref="D63:E63"/>
    <mergeCell ref="F63:G63"/>
    <mergeCell ref="H63:I63"/>
    <mergeCell ref="J63:K63"/>
    <mergeCell ref="L63:M63"/>
    <mergeCell ref="D62:E62"/>
    <mergeCell ref="F62:G62"/>
    <mergeCell ref="H62:I62"/>
    <mergeCell ref="J62:K62"/>
    <mergeCell ref="L62:M62"/>
    <mergeCell ref="L60:M60"/>
    <mergeCell ref="B61:C61"/>
    <mergeCell ref="D61:E61"/>
    <mergeCell ref="F61:G61"/>
    <mergeCell ref="H61:I61"/>
    <mergeCell ref="J61:K61"/>
    <mergeCell ref="L61:M61"/>
    <mergeCell ref="B60:C60"/>
    <mergeCell ref="D60:E60"/>
    <mergeCell ref="F60:G60"/>
    <mergeCell ref="H60:I60"/>
    <mergeCell ref="J60:K60"/>
    <mergeCell ref="E26:K26"/>
    <mergeCell ref="G23:H23"/>
    <mergeCell ref="J23:K23"/>
    <mergeCell ref="E24:H24"/>
    <mergeCell ref="J24:K24"/>
    <mergeCell ref="E25:K25"/>
    <mergeCell ref="F34:I34"/>
    <mergeCell ref="J34:L34"/>
    <mergeCell ref="F33:I33"/>
    <mergeCell ref="J33:L33"/>
    <mergeCell ref="J31:L31"/>
    <mergeCell ref="F31:I31"/>
    <mergeCell ref="J35:L35"/>
    <mergeCell ref="J32:L32"/>
    <mergeCell ref="F32:I32"/>
    <mergeCell ref="J40:L40"/>
    <mergeCell ref="J41:L41"/>
    <mergeCell ref="J42:L42"/>
    <mergeCell ref="F35:I35"/>
    <mergeCell ref="F40:I40"/>
    <mergeCell ref="B45:N45"/>
    <mergeCell ref="F37:I37"/>
    <mergeCell ref="J37:L37"/>
    <mergeCell ref="F38:I38"/>
    <mergeCell ref="J38:L38"/>
    <mergeCell ref="F41:I41"/>
    <mergeCell ref="F42:I42"/>
    <mergeCell ref="F36:I36"/>
    <mergeCell ref="J36:L36"/>
    <mergeCell ref="C6:M6"/>
    <mergeCell ref="C4:M4"/>
    <mergeCell ref="G14:M14"/>
    <mergeCell ref="G15:M15"/>
    <mergeCell ref="G16:M16"/>
    <mergeCell ref="C8:M8"/>
    <mergeCell ref="C7:M7"/>
    <mergeCell ref="H49:I49"/>
    <mergeCell ref="J49:K49"/>
    <mergeCell ref="L49:M49"/>
    <mergeCell ref="L48:M48"/>
    <mergeCell ref="F48:G48"/>
    <mergeCell ref="F39:I39"/>
    <mergeCell ref="J39:L39"/>
    <mergeCell ref="H47:I47"/>
    <mergeCell ref="J47:K47"/>
    <mergeCell ref="L47:M47"/>
    <mergeCell ref="H48:I48"/>
    <mergeCell ref="J48:K48"/>
    <mergeCell ref="B47:C47"/>
    <mergeCell ref="B48:C48"/>
    <mergeCell ref="C10:O10"/>
    <mergeCell ref="G13:M13"/>
    <mergeCell ref="G12:M12"/>
    <mergeCell ref="L54:M54"/>
    <mergeCell ref="L55:M55"/>
    <mergeCell ref="F50:G50"/>
    <mergeCell ref="F51:G51"/>
    <mergeCell ref="F53:G53"/>
    <mergeCell ref="F54:G54"/>
    <mergeCell ref="F55:G55"/>
    <mergeCell ref="H54:I54"/>
    <mergeCell ref="H55:I55"/>
    <mergeCell ref="J53:K53"/>
    <mergeCell ref="H53:I53"/>
    <mergeCell ref="J54:K54"/>
    <mergeCell ref="J55:K55"/>
    <mergeCell ref="H52:I52"/>
    <mergeCell ref="J52:K52"/>
    <mergeCell ref="L52:M52"/>
    <mergeCell ref="J50:K50"/>
    <mergeCell ref="J51:K51"/>
    <mergeCell ref="H50:I50"/>
    <mergeCell ref="H51:I51"/>
    <mergeCell ref="L50:M50"/>
    <mergeCell ref="L51:M51"/>
    <mergeCell ref="L53:M53"/>
    <mergeCell ref="D54:E54"/>
    <mergeCell ref="D55:E55"/>
    <mergeCell ref="D52:E52"/>
    <mergeCell ref="F52:G52"/>
    <mergeCell ref="D47:E47"/>
    <mergeCell ref="D48:E48"/>
    <mergeCell ref="D49:E49"/>
    <mergeCell ref="D50:E50"/>
    <mergeCell ref="D51:E51"/>
    <mergeCell ref="F49:G49"/>
    <mergeCell ref="D53:E53"/>
    <mergeCell ref="F47:G47"/>
  </mergeCells>
  <hyperlinks>
    <hyperlink ref="H74:N74" r:id="rId1" display="http://www.KaneCustomBoats.com"/>
  </hyperlink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Kane</dc:creator>
  <cp:lastModifiedBy>Paul Kane</cp:lastModifiedBy>
  <cp:lastPrinted>2013-04-18T15:27:29Z</cp:lastPrinted>
  <dcterms:created xsi:type="dcterms:W3CDTF">2009-12-04T19:26:24Z</dcterms:created>
  <dcterms:modified xsi:type="dcterms:W3CDTF">2015-02-08T16:41:23Z</dcterms:modified>
</cp:coreProperties>
</file>